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780"/>
  </bookViews>
  <sheets>
    <sheet name="Wirtschaftlichkeitsberechnung" sheetId="1" r:id="rId1"/>
  </sheets>
  <calcPr calcId="125725" iterate="1"/>
</workbook>
</file>

<file path=xl/calcChain.xml><?xml version="1.0" encoding="utf-8"?>
<calcChain xmlns="http://schemas.openxmlformats.org/spreadsheetml/2006/main">
  <c r="G19" i="1"/>
  <c r="C26"/>
  <c r="AE21"/>
  <c r="C20"/>
  <c r="C30" s="1"/>
  <c r="AE19"/>
  <c r="G18"/>
  <c r="AF17"/>
  <c r="AE17"/>
  <c r="AF16"/>
  <c r="AF21" s="1"/>
  <c r="AE16"/>
  <c r="AF14"/>
  <c r="AE14"/>
  <c r="AF13"/>
  <c r="AF19" s="1"/>
  <c r="AE13"/>
  <c r="AF9"/>
  <c r="AE9"/>
  <c r="AF8"/>
  <c r="E30" s="1"/>
  <c r="E31" s="1"/>
  <c r="AE8"/>
  <c r="AF6"/>
  <c r="AE6"/>
  <c r="AF5"/>
  <c r="AE5"/>
  <c r="E26" l="1"/>
  <c r="E27" s="1"/>
  <c r="D26"/>
  <c r="C31"/>
  <c r="D31" s="1"/>
  <c r="D30"/>
  <c r="C27"/>
  <c r="D27" s="1"/>
  <c r="G20"/>
  <c r="G26" s="1"/>
  <c r="I26" l="1"/>
  <c r="I27" s="1"/>
  <c r="H26"/>
  <c r="G27"/>
  <c r="H27" s="1"/>
  <c r="I30"/>
  <c r="I31" s="1"/>
  <c r="G30"/>
  <c r="H30" l="1"/>
  <c r="G31"/>
  <c r="H31" s="1"/>
</calcChain>
</file>

<file path=xl/comments1.xml><?xml version="1.0" encoding="utf-8"?>
<comments xmlns="http://schemas.openxmlformats.org/spreadsheetml/2006/main">
  <authors>
    <author>Autor</author>
  </authors>
  <commentList>
    <comment ref="AB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30kV
</t>
        </r>
      </text>
    </comment>
    <comment ref="AC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110kV</t>
        </r>
      </text>
    </comment>
    <comment ref="AE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30kV
</t>
        </r>
      </text>
    </comment>
    <comment ref="AF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110kV</t>
        </r>
      </text>
    </comment>
    <comment ref="AA6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Arbeitspunkt</t>
        </r>
      </text>
    </comment>
    <comment ref="AD6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Arbeitspunkt</t>
        </r>
      </text>
    </comment>
    <comment ref="AB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30kV</t>
        </r>
      </text>
    </comment>
    <comment ref="AC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110kV</t>
        </r>
      </text>
    </comment>
    <comment ref="AE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30kV</t>
        </r>
      </text>
    </comment>
    <comment ref="AF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110kV</t>
        </r>
      </text>
    </comment>
    <comment ref="AA9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Arbeitspunkt</t>
        </r>
      </text>
    </comment>
    <comment ref="AD9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Arbeitspunkt</t>
        </r>
      </text>
    </comment>
    <comment ref="AB1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30kV
</t>
        </r>
      </text>
    </comment>
    <comment ref="AC1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110kV</t>
        </r>
      </text>
    </comment>
    <comment ref="AE1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30kV
</t>
        </r>
      </text>
    </comment>
    <comment ref="AF1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110kV</t>
        </r>
      </text>
    </comment>
    <comment ref="AB13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20km</t>
        </r>
      </text>
    </comment>
    <comment ref="AC13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20km</t>
        </r>
      </text>
    </comment>
    <comment ref="AE13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20km</t>
        </r>
      </text>
    </comment>
    <comment ref="AF13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20km</t>
        </r>
      </text>
    </comment>
    <comment ref="AB1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20km</t>
        </r>
      </text>
    </comment>
    <comment ref="AC1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20km</t>
        </r>
      </text>
    </comment>
    <comment ref="AE1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20km</t>
        </r>
      </text>
    </comment>
    <comment ref="AF1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20km</t>
        </r>
      </text>
    </comment>
    <comment ref="AB15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30kV</t>
        </r>
      </text>
    </comment>
    <comment ref="AC15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110kV</t>
        </r>
      </text>
    </comment>
    <comment ref="AE15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30kV</t>
        </r>
      </text>
    </comment>
    <comment ref="AF15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110kV</t>
        </r>
      </text>
    </comment>
    <comment ref="AB16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20km</t>
        </r>
      </text>
    </comment>
    <comment ref="AC16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18km HS; 5km MS
Hier nur HS-Kosten
</t>
        </r>
      </text>
    </comment>
    <comment ref="AE16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20km</t>
        </r>
      </text>
    </comment>
    <comment ref="AF16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18km HS; 5km MS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Verweis: Die kosten liegen an der Verlustleistung, diese muss extra bestimmt werden! -Abhängigkeiten!</t>
        </r>
      </text>
    </comment>
    <comment ref="AB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20km</t>
        </r>
      </text>
    </comment>
    <comment ref="AC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18km HS; 5km MS</t>
        </r>
      </text>
    </comment>
    <comment ref="AE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20km</t>
        </r>
      </text>
    </comment>
    <comment ref="AF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18km HS; 5km MS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Anschlussszenario I = 23
Anschlussszenario II = 69
</t>
        </r>
      </text>
    </comment>
    <comment ref="AE1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30kV
</t>
        </r>
      </text>
    </comment>
    <comment ref="AF1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110kV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1,2 Fehler pro Jahr á 60h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1,2 Fehler pro Jahr á 60h</t>
        </r>
      </text>
    </comment>
    <comment ref="AE19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20km</t>
        </r>
      </text>
    </comment>
    <comment ref="AF19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20km</t>
        </r>
      </text>
    </comment>
    <comment ref="AE2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30kV</t>
        </r>
      </text>
    </comment>
    <comment ref="AF2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110kV</t>
        </r>
      </text>
    </comment>
    <comment ref="AE2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20km</t>
        </r>
      </text>
    </comment>
    <comment ref="AF2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18km HS; 5km MS
Hier nur HS-Kosten
</t>
        </r>
      </text>
    </comment>
    <comment ref="C26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Anschlussszenario I
Variante I (30kV)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Anschlussszenario I
Variante II (110kV)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Anschlussszenario I
Variante I (30kV)</t>
        </r>
      </text>
    </comment>
    <comment ref="I26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Anschlussszenario I
Variante II (110kV)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Anschlussszenario II
Variante III (30kV)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Anschlussszenario II
Variante IV (110kV)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Anschlussszenario II
Variante III (30kV)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Anschlussszenario II
Variante IV (110kV)</t>
        </r>
      </text>
    </comment>
  </commentList>
</comments>
</file>

<file path=xl/sharedStrings.xml><?xml version="1.0" encoding="utf-8"?>
<sst xmlns="http://schemas.openxmlformats.org/spreadsheetml/2006/main" count="120" uniqueCount="52">
  <si>
    <t>Einspeisevergütung</t>
  </si>
  <si>
    <t>€/kWh</t>
  </si>
  <si>
    <t>Netztechnik</t>
  </si>
  <si>
    <t>Kosten</t>
  </si>
  <si>
    <t>Kosten der Verlustleistungen</t>
  </si>
  <si>
    <t>Kalkulationszins</t>
  </si>
  <si>
    <t>Verlustleistungen</t>
  </si>
  <si>
    <t xml:space="preserve">Betriebsdauer </t>
  </si>
  <si>
    <t>Jahre</t>
  </si>
  <si>
    <t>Umspannwerk ohne Transformator 70 MVA</t>
  </si>
  <si>
    <t>Anschlussszenario I</t>
  </si>
  <si>
    <t>Variante I</t>
  </si>
  <si>
    <t>Variante II</t>
  </si>
  <si>
    <t>Betriebsstunden</t>
  </si>
  <si>
    <t>h/Jahr</t>
  </si>
  <si>
    <t>Umspannwerk ohne Transformator 200 MVA</t>
  </si>
  <si>
    <r>
      <t>Verlustleistung P</t>
    </r>
    <r>
      <rPr>
        <vertAlign val="subscript"/>
        <sz val="11"/>
        <color theme="1"/>
        <rFont val="Calibri"/>
        <family val="2"/>
        <scheme val="minor"/>
      </rPr>
      <t xml:space="preserve">V </t>
    </r>
    <r>
      <rPr>
        <sz val="11"/>
        <color theme="1"/>
        <rFont val="Calibri"/>
        <family val="2"/>
        <scheme val="minor"/>
      </rPr>
      <t>[kW/km]</t>
    </r>
  </si>
  <si>
    <r>
      <t>Verlustleistung P</t>
    </r>
    <r>
      <rPr>
        <vertAlign val="subscript"/>
        <sz val="11"/>
        <color theme="1"/>
        <rFont val="Calibri"/>
        <family val="2"/>
        <scheme val="minor"/>
      </rPr>
      <t xml:space="preserve">V </t>
    </r>
    <r>
      <rPr>
        <sz val="11"/>
        <color theme="1"/>
        <rFont val="Calibri"/>
        <family val="2"/>
        <scheme val="minor"/>
      </rPr>
      <t>[€/km]</t>
    </r>
  </si>
  <si>
    <t>Transformator 70MVA</t>
  </si>
  <si>
    <t>Länge MS, Variante I</t>
  </si>
  <si>
    <t>km</t>
  </si>
  <si>
    <t>Trandformator 200MVA</t>
  </si>
  <si>
    <t>Anschlussszenario II</t>
  </si>
  <si>
    <t>Variante III</t>
  </si>
  <si>
    <t>Variante IV</t>
  </si>
  <si>
    <t>Länge HS, Variante II</t>
  </si>
  <si>
    <t>Länge MS, Variante III</t>
  </si>
  <si>
    <t>Länge MS, Variante IV</t>
  </si>
  <si>
    <t>Länge HS, Variante IV</t>
  </si>
  <si>
    <t>Kosten der Anschlusskosten</t>
  </si>
  <si>
    <r>
      <t>Kabelkosten</t>
    </r>
    <r>
      <rPr>
        <vertAlign val="sub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[€/km]</t>
    </r>
  </si>
  <si>
    <t>vereinbarte Anschlussleistung</t>
  </si>
  <si>
    <t>Nennarbeitspunkt</t>
  </si>
  <si>
    <r>
      <t>Verlegekosten</t>
    </r>
    <r>
      <rPr>
        <vertAlign val="sub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[€/km]</t>
    </r>
  </si>
  <si>
    <t>Instandhaltung</t>
  </si>
  <si>
    <t>€</t>
  </si>
  <si>
    <r>
      <t>P</t>
    </r>
    <r>
      <rPr>
        <vertAlign val="subscript"/>
        <sz val="11"/>
        <color theme="1"/>
        <rFont val="Calibri"/>
        <family val="2"/>
        <scheme val="minor"/>
      </rPr>
      <t>inst</t>
    </r>
  </si>
  <si>
    <t>kW</t>
  </si>
  <si>
    <r>
      <t>n</t>
    </r>
    <r>
      <rPr>
        <vertAlign val="subscript"/>
        <sz val="11"/>
        <color theme="1"/>
        <rFont val="Calibri"/>
        <family val="2"/>
        <scheme val="minor"/>
      </rPr>
      <t>WKA</t>
    </r>
  </si>
  <si>
    <t>Stk.</t>
  </si>
  <si>
    <t>Fehlerdauer</t>
  </si>
  <si>
    <t>h</t>
  </si>
  <si>
    <r>
      <t>Anschlusskosten</t>
    </r>
    <r>
      <rPr>
        <vertAlign val="sub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[€]</t>
    </r>
  </si>
  <si>
    <t>Fehlerausfall</t>
  </si>
  <si>
    <t>Kostenvergleich</t>
  </si>
  <si>
    <t>Anschlussszenrio I</t>
  </si>
  <si>
    <t>30kV</t>
  </si>
  <si>
    <t>110kV</t>
  </si>
  <si>
    <t>pro Jahr</t>
  </si>
  <si>
    <t>Gesamt</t>
  </si>
  <si>
    <t>Anschlussszenrio II</t>
  </si>
  <si>
    <t>Kompensation 2,8MVAr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</si>
</sst>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0" borderId="0" xfId="0" applyBorder="1"/>
    <xf numFmtId="0" fontId="0" fillId="0" borderId="13" xfId="0" applyBorder="1"/>
    <xf numFmtId="44" fontId="0" fillId="0" borderId="0" xfId="0" applyNumberFormat="1" applyBorder="1"/>
    <xf numFmtId="44" fontId="0" fillId="0" borderId="18" xfId="0" applyNumberFormat="1" applyBorder="1"/>
    <xf numFmtId="0" fontId="0" fillId="0" borderId="19" xfId="0" applyBorder="1"/>
    <xf numFmtId="0" fontId="0" fillId="0" borderId="20" xfId="0" applyBorder="1"/>
    <xf numFmtId="44" fontId="0" fillId="0" borderId="19" xfId="0" applyNumberFormat="1" applyBorder="1"/>
    <xf numFmtId="44" fontId="0" fillId="0" borderId="21" xfId="0" applyNumberFormat="1" applyBorder="1"/>
    <xf numFmtId="0" fontId="0" fillId="2" borderId="22" xfId="0" applyFill="1" applyBorder="1"/>
    <xf numFmtId="0" fontId="0" fillId="2" borderId="13" xfId="0" applyFill="1" applyBorder="1"/>
    <xf numFmtId="0" fontId="0" fillId="0" borderId="23" xfId="0" applyBorder="1"/>
    <xf numFmtId="0" fontId="0" fillId="0" borderId="18" xfId="0" applyBorder="1"/>
    <xf numFmtId="0" fontId="0" fillId="2" borderId="20" xfId="0" applyFill="1" applyBorder="1"/>
    <xf numFmtId="44" fontId="0" fillId="0" borderId="13" xfId="0" applyNumberFormat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4" fontId="0" fillId="0" borderId="20" xfId="0" applyNumberFormat="1" applyBorder="1"/>
    <xf numFmtId="0" fontId="0" fillId="2" borderId="23" xfId="0" applyFill="1" applyBorder="1"/>
    <xf numFmtId="0" fontId="0" fillId="2" borderId="0" xfId="0" applyFill="1" applyBorder="1"/>
    <xf numFmtId="0" fontId="0" fillId="2" borderId="18" xfId="0" applyFill="1" applyBorder="1"/>
    <xf numFmtId="0" fontId="0" fillId="2" borderId="24" xfId="0" applyFill="1" applyBorder="1"/>
    <xf numFmtId="44" fontId="0" fillId="2" borderId="1" xfId="0" applyNumberFormat="1" applyFill="1" applyBorder="1" applyProtection="1">
      <protection locked="0"/>
    </xf>
    <xf numFmtId="44" fontId="0" fillId="0" borderId="0" xfId="0" applyNumberFormat="1" applyFill="1" applyBorder="1"/>
    <xf numFmtId="0" fontId="0" fillId="2" borderId="25" xfId="0" applyFill="1" applyBorder="1"/>
    <xf numFmtId="0" fontId="0" fillId="2" borderId="26" xfId="0" applyFill="1" applyBorder="1"/>
    <xf numFmtId="44" fontId="0" fillId="2" borderId="17" xfId="0" applyNumberFormat="1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44" fontId="0" fillId="0" borderId="28" xfId="0" applyNumberFormat="1" applyBorder="1"/>
    <xf numFmtId="44" fontId="0" fillId="0" borderId="30" xfId="0" applyNumberFormat="1" applyBorder="1"/>
    <xf numFmtId="0" fontId="0" fillId="2" borderId="14" xfId="0" applyFill="1" applyBorder="1"/>
    <xf numFmtId="0" fontId="0" fillId="2" borderId="16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44" fontId="0" fillId="2" borderId="16" xfId="0" applyNumberFormat="1" applyFill="1" applyBorder="1" applyAlignment="1">
      <alignment horizontal="center"/>
    </xf>
    <xf numFmtId="44" fontId="0" fillId="2" borderId="34" xfId="0" applyNumberFormat="1" applyFill="1" applyBorder="1" applyAlignment="1">
      <alignment horizontal="center"/>
    </xf>
    <xf numFmtId="0" fontId="1" fillId="2" borderId="14" xfId="0" applyFont="1" applyFill="1" applyBorder="1"/>
    <xf numFmtId="44" fontId="1" fillId="2" borderId="16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4" fontId="1" fillId="2" borderId="34" xfId="0" applyNumberFormat="1" applyFont="1" applyFill="1" applyBorder="1" applyAlignment="1">
      <alignment horizontal="center"/>
    </xf>
    <xf numFmtId="44" fontId="0" fillId="0" borderId="0" xfId="0" applyNumberFormat="1"/>
    <xf numFmtId="0" fontId="1" fillId="2" borderId="35" xfId="0" applyFont="1" applyFill="1" applyBorder="1"/>
    <xf numFmtId="44" fontId="1" fillId="2" borderId="29" xfId="0" applyNumberFormat="1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44" fontId="1" fillId="2" borderId="36" xfId="0" applyNumberFormat="1" applyFont="1" applyFill="1" applyBorder="1" applyAlignment="1">
      <alignment horizontal="center"/>
    </xf>
    <xf numFmtId="0" fontId="1" fillId="2" borderId="0" xfId="0" applyFont="1" applyFill="1"/>
    <xf numFmtId="4" fontId="0" fillId="2" borderId="13" xfId="0" applyNumberFormat="1" applyFill="1" applyBorder="1" applyProtection="1">
      <protection locked="0"/>
    </xf>
    <xf numFmtId="4" fontId="0" fillId="2" borderId="20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4" fontId="0" fillId="2" borderId="3" xfId="0" applyNumberFormat="1" applyFill="1" applyBorder="1" applyProtection="1">
      <protection locked="0"/>
    </xf>
    <xf numFmtId="0" fontId="0" fillId="2" borderId="7" xfId="0" applyFill="1" applyBorder="1" applyProtection="1"/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57"/>
  <sheetViews>
    <sheetView tabSelected="1" topLeftCell="A10" workbookViewId="0">
      <selection activeCell="K21" sqref="K21"/>
    </sheetView>
  </sheetViews>
  <sheetFormatPr baseColWidth="10" defaultRowHeight="15"/>
  <cols>
    <col min="2" max="2" width="26.42578125" customWidth="1"/>
    <col min="3" max="3" width="17" customWidth="1"/>
    <col min="4" max="4" width="6.7109375" customWidth="1"/>
    <col min="5" max="5" width="16.7109375" customWidth="1"/>
    <col min="6" max="6" width="15.42578125" customWidth="1"/>
    <col min="7" max="7" width="20" customWidth="1"/>
    <col min="8" max="8" width="6.140625" customWidth="1"/>
    <col min="9" max="9" width="21.28515625" customWidth="1"/>
    <col min="13" max="13" width="13" bestFit="1" customWidth="1"/>
    <col min="27" max="27" width="25.42578125" customWidth="1"/>
    <col min="28" max="28" width="16.7109375" customWidth="1"/>
    <col min="29" max="29" width="16.85546875" customWidth="1"/>
    <col min="30" max="30" width="23.140625" customWidth="1"/>
    <col min="31" max="31" width="17.85546875" customWidth="1"/>
    <col min="32" max="32" width="15.140625" customWidth="1"/>
  </cols>
  <sheetData>
    <row r="1" spans="1:32" ht="15.7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32" ht="15.75" thickTop="1">
      <c r="A2" s="1"/>
      <c r="B2" s="2" t="s">
        <v>0</v>
      </c>
      <c r="C2" s="3">
        <v>8.7999999999999995E-2</v>
      </c>
      <c r="D2" s="2" t="s">
        <v>1</v>
      </c>
      <c r="E2" s="1"/>
      <c r="F2" s="4" t="s">
        <v>2</v>
      </c>
      <c r="G2" s="5" t="s">
        <v>3</v>
      </c>
      <c r="H2" s="1"/>
      <c r="I2" s="1"/>
      <c r="J2" s="1"/>
      <c r="K2" s="1"/>
      <c r="L2" s="1"/>
      <c r="AA2" s="6" t="s">
        <v>4</v>
      </c>
      <c r="AB2" s="7"/>
      <c r="AC2" s="7"/>
      <c r="AD2" s="7"/>
      <c r="AE2" s="7"/>
      <c r="AF2" s="8"/>
    </row>
    <row r="3" spans="1:32">
      <c r="A3" s="1"/>
      <c r="B3" s="9" t="s">
        <v>5</v>
      </c>
      <c r="C3" s="10">
        <v>0.1</v>
      </c>
      <c r="D3" s="9"/>
      <c r="E3" s="1"/>
      <c r="F3" s="4" t="s">
        <v>51</v>
      </c>
      <c r="G3" s="71">
        <v>300000</v>
      </c>
      <c r="H3" s="1"/>
      <c r="I3" s="1"/>
      <c r="J3" s="1"/>
      <c r="K3" s="1"/>
      <c r="L3" s="1"/>
      <c r="AA3" s="11" t="s">
        <v>6</v>
      </c>
      <c r="AB3" s="12"/>
      <c r="AC3" s="13"/>
      <c r="AD3" s="12" t="s">
        <v>3</v>
      </c>
      <c r="AE3" s="12"/>
      <c r="AF3" s="14"/>
    </row>
    <row r="4" spans="1:32">
      <c r="A4" s="1"/>
      <c r="B4" s="9" t="s">
        <v>7</v>
      </c>
      <c r="C4" s="10">
        <v>20</v>
      </c>
      <c r="D4" s="9" t="s">
        <v>8</v>
      </c>
      <c r="E4" s="1"/>
      <c r="F4" s="15" t="s">
        <v>9</v>
      </c>
      <c r="G4" s="68">
        <v>1500000</v>
      </c>
      <c r="H4" s="1"/>
      <c r="I4" s="1"/>
      <c r="J4" s="1"/>
      <c r="K4" s="1"/>
      <c r="L4" s="1"/>
      <c r="AA4" s="16" t="s">
        <v>10</v>
      </c>
      <c r="AB4" s="17" t="s">
        <v>11</v>
      </c>
      <c r="AC4" s="13" t="s">
        <v>12</v>
      </c>
      <c r="AD4" s="18" t="s">
        <v>10</v>
      </c>
      <c r="AE4" s="17" t="s">
        <v>11</v>
      </c>
      <c r="AF4" s="14" t="s">
        <v>12</v>
      </c>
    </row>
    <row r="5" spans="1:32" ht="18">
      <c r="A5" s="1"/>
      <c r="B5" s="19" t="s">
        <v>13</v>
      </c>
      <c r="C5" s="20">
        <v>8100</v>
      </c>
      <c r="D5" s="19" t="s">
        <v>14</v>
      </c>
      <c r="E5" s="1"/>
      <c r="F5" s="15" t="s">
        <v>15</v>
      </c>
      <c r="G5" s="68">
        <v>2200000</v>
      </c>
      <c r="H5" s="1"/>
      <c r="I5" s="1"/>
      <c r="J5" s="1"/>
      <c r="K5" s="1"/>
      <c r="L5" s="1"/>
      <c r="AA5" s="16" t="s">
        <v>16</v>
      </c>
      <c r="AB5" s="21">
        <v>38.53</v>
      </c>
      <c r="AC5" s="22">
        <v>41.27</v>
      </c>
      <c r="AD5" s="18" t="s">
        <v>17</v>
      </c>
      <c r="AE5" s="23">
        <f>AB5*C5*C2</f>
        <v>27464.183999999997</v>
      </c>
      <c r="AF5" s="24">
        <f>AC5*C5*C2</f>
        <v>29417.255999999998</v>
      </c>
    </row>
    <row r="6" spans="1:32" ht="18">
      <c r="A6" s="1"/>
      <c r="B6" s="1"/>
      <c r="C6" s="1"/>
      <c r="D6" s="1"/>
      <c r="E6" s="1"/>
      <c r="F6" s="15" t="s">
        <v>18</v>
      </c>
      <c r="G6" s="68">
        <v>920000</v>
      </c>
      <c r="H6" s="1"/>
      <c r="I6" s="1"/>
      <c r="J6" s="1"/>
      <c r="K6" s="1"/>
      <c r="L6" s="1"/>
      <c r="AA6" s="16" t="s">
        <v>16</v>
      </c>
      <c r="AB6" s="25">
        <v>2.9460000000000002</v>
      </c>
      <c r="AC6" s="26">
        <v>3.7530000000000001</v>
      </c>
      <c r="AD6" s="18" t="s">
        <v>17</v>
      </c>
      <c r="AE6" s="27">
        <f>AB6*C5*C2</f>
        <v>2099.9088000000002</v>
      </c>
      <c r="AF6" s="28">
        <f>AC6*C5*C2</f>
        <v>2675.1383999999998</v>
      </c>
    </row>
    <row r="7" spans="1:32">
      <c r="A7" s="1"/>
      <c r="B7" s="4" t="s">
        <v>19</v>
      </c>
      <c r="C7" s="3">
        <v>20</v>
      </c>
      <c r="D7" s="5" t="s">
        <v>20</v>
      </c>
      <c r="E7" s="1"/>
      <c r="F7" s="29" t="s">
        <v>21</v>
      </c>
      <c r="G7" s="69">
        <v>1800000</v>
      </c>
      <c r="H7" s="1"/>
      <c r="I7" s="1"/>
      <c r="J7" s="1"/>
      <c r="K7" s="1"/>
      <c r="L7" s="1"/>
      <c r="AA7" s="16" t="s">
        <v>22</v>
      </c>
      <c r="AB7" s="17" t="s">
        <v>23</v>
      </c>
      <c r="AC7" s="13" t="s">
        <v>24</v>
      </c>
      <c r="AD7" s="18" t="s">
        <v>22</v>
      </c>
      <c r="AE7" s="17" t="s">
        <v>23</v>
      </c>
      <c r="AF7" s="14" t="s">
        <v>24</v>
      </c>
    </row>
    <row r="8" spans="1:32" ht="18">
      <c r="A8" s="1"/>
      <c r="B8" s="15" t="s">
        <v>25</v>
      </c>
      <c r="C8" s="10">
        <v>20</v>
      </c>
      <c r="D8" s="30" t="s">
        <v>20</v>
      </c>
      <c r="E8" s="1"/>
      <c r="F8" s="1"/>
      <c r="G8" s="1"/>
      <c r="H8" s="1"/>
      <c r="I8" s="1"/>
      <c r="J8" s="1"/>
      <c r="K8" s="1"/>
      <c r="L8" s="1"/>
      <c r="AA8" s="16" t="s">
        <v>16</v>
      </c>
      <c r="AB8" s="21">
        <v>148.75</v>
      </c>
      <c r="AC8" s="22">
        <v>53.38</v>
      </c>
      <c r="AD8" s="18" t="s">
        <v>17</v>
      </c>
      <c r="AE8" s="23">
        <f>AB8*C5*C2</f>
        <v>106029</v>
      </c>
      <c r="AF8" s="24">
        <f>AC8*C5*C2</f>
        <v>38049.263999999996</v>
      </c>
    </row>
    <row r="9" spans="1:32" ht="18">
      <c r="A9" s="1"/>
      <c r="B9" s="15" t="s">
        <v>26</v>
      </c>
      <c r="C9" s="10">
        <v>20</v>
      </c>
      <c r="D9" s="30" t="s">
        <v>20</v>
      </c>
      <c r="E9" s="1"/>
      <c r="F9" s="1"/>
      <c r="G9" s="1"/>
      <c r="H9" s="1"/>
      <c r="I9" s="1"/>
      <c r="J9" s="1"/>
      <c r="K9" s="1"/>
      <c r="L9" s="1"/>
      <c r="AA9" s="16" t="s">
        <v>16</v>
      </c>
      <c r="AB9" s="25">
        <v>9.6479999999999997</v>
      </c>
      <c r="AC9" s="26">
        <v>4.8789999999999996</v>
      </c>
      <c r="AD9" s="18" t="s">
        <v>17</v>
      </c>
      <c r="AE9" s="27">
        <f>AB9*C5*C2</f>
        <v>6877.0944</v>
      </c>
      <c r="AF9" s="28">
        <f>AC9*C5*C2</f>
        <v>3477.7511999999992</v>
      </c>
    </row>
    <row r="10" spans="1:32">
      <c r="A10" s="1"/>
      <c r="B10" s="15" t="s">
        <v>27</v>
      </c>
      <c r="C10" s="10">
        <v>5</v>
      </c>
      <c r="D10" s="30" t="s">
        <v>20</v>
      </c>
      <c r="E10" s="1"/>
      <c r="F10" s="1"/>
      <c r="G10" s="1"/>
      <c r="H10" s="1"/>
      <c r="I10" s="1"/>
      <c r="J10" s="1"/>
      <c r="K10" s="1"/>
      <c r="L10" s="1"/>
      <c r="AA10" s="31"/>
      <c r="AB10" s="21"/>
      <c r="AC10" s="21"/>
      <c r="AD10" s="21"/>
      <c r="AE10" s="21"/>
      <c r="AF10" s="32"/>
    </row>
    <row r="11" spans="1:32">
      <c r="A11" s="1"/>
      <c r="B11" s="29" t="s">
        <v>28</v>
      </c>
      <c r="C11" s="20">
        <v>18</v>
      </c>
      <c r="D11" s="33" t="s">
        <v>20</v>
      </c>
      <c r="E11" s="1"/>
      <c r="F11" s="1"/>
      <c r="G11" s="1"/>
      <c r="H11" s="1"/>
      <c r="I11" s="1"/>
      <c r="J11" s="1"/>
      <c r="K11" s="1"/>
      <c r="L11" s="1"/>
      <c r="AA11" s="31" t="s">
        <v>29</v>
      </c>
      <c r="AB11" s="21"/>
      <c r="AC11" s="21"/>
      <c r="AD11" s="21"/>
      <c r="AE11" s="21"/>
      <c r="AF11" s="32"/>
    </row>
    <row r="12" spans="1:3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AA12" s="16" t="s">
        <v>10</v>
      </c>
      <c r="AB12" s="17" t="s">
        <v>11</v>
      </c>
      <c r="AC12" s="13" t="s">
        <v>12</v>
      </c>
      <c r="AD12" s="18" t="s">
        <v>10</v>
      </c>
      <c r="AE12" s="17" t="s">
        <v>11</v>
      </c>
      <c r="AF12" s="14" t="s">
        <v>12</v>
      </c>
    </row>
    <row r="13" spans="1:32" ht="18.75" thickBo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AA13" s="16" t="s">
        <v>30</v>
      </c>
      <c r="AB13" s="23">
        <v>130000</v>
      </c>
      <c r="AC13" s="34">
        <v>105400</v>
      </c>
      <c r="AD13" s="18" t="s">
        <v>30</v>
      </c>
      <c r="AE13" s="23">
        <f>AB13*C7</f>
        <v>2600000</v>
      </c>
      <c r="AF13" s="24">
        <f>AC13*C8</f>
        <v>2108000</v>
      </c>
    </row>
    <row r="14" spans="1:32" ht="18.75" thickTop="1">
      <c r="A14" s="1"/>
      <c r="B14" s="35" t="s">
        <v>31</v>
      </c>
      <c r="C14" s="36"/>
      <c r="D14" s="36"/>
      <c r="E14" s="37"/>
      <c r="F14" s="35" t="s">
        <v>32</v>
      </c>
      <c r="G14" s="36"/>
      <c r="H14" s="36"/>
      <c r="I14" s="37"/>
      <c r="J14" s="1"/>
      <c r="K14" s="1"/>
      <c r="L14" s="1"/>
      <c r="AA14" s="16" t="s">
        <v>33</v>
      </c>
      <c r="AB14" s="27">
        <v>56800</v>
      </c>
      <c r="AC14" s="38">
        <v>21600</v>
      </c>
      <c r="AD14" s="18" t="s">
        <v>33</v>
      </c>
      <c r="AE14" s="27">
        <f>AB14*C7</f>
        <v>1136000</v>
      </c>
      <c r="AF14" s="28">
        <f>AC14*C8</f>
        <v>432000</v>
      </c>
    </row>
    <row r="15" spans="1:32">
      <c r="A15" s="1"/>
      <c r="B15" s="39"/>
      <c r="C15" s="40"/>
      <c r="D15" s="40"/>
      <c r="E15" s="41"/>
      <c r="F15" s="39"/>
      <c r="G15" s="40"/>
      <c r="H15" s="40"/>
      <c r="I15" s="41"/>
      <c r="J15" s="1"/>
      <c r="K15" s="1"/>
      <c r="L15" s="1"/>
      <c r="AA15" s="16" t="s">
        <v>22</v>
      </c>
      <c r="AB15" s="17" t="s">
        <v>23</v>
      </c>
      <c r="AC15" s="13" t="s">
        <v>24</v>
      </c>
      <c r="AD15" s="18" t="s">
        <v>22</v>
      </c>
      <c r="AE15" s="17" t="s">
        <v>23</v>
      </c>
      <c r="AF15" s="14" t="s">
        <v>24</v>
      </c>
    </row>
    <row r="16" spans="1:32" ht="18">
      <c r="A16" s="1"/>
      <c r="B16" s="42" t="s">
        <v>34</v>
      </c>
      <c r="C16" s="43">
        <v>120000</v>
      </c>
      <c r="D16" s="2" t="s">
        <v>35</v>
      </c>
      <c r="E16" s="41"/>
      <c r="F16" s="42" t="s">
        <v>34</v>
      </c>
      <c r="G16" s="43">
        <v>120000</v>
      </c>
      <c r="H16" s="2" t="s">
        <v>35</v>
      </c>
      <c r="I16" s="41"/>
      <c r="J16" s="1"/>
      <c r="K16" s="1"/>
      <c r="L16" s="1"/>
      <c r="AA16" s="16" t="s">
        <v>30</v>
      </c>
      <c r="AB16" s="23">
        <v>382200</v>
      </c>
      <c r="AC16" s="34">
        <v>256320</v>
      </c>
      <c r="AD16" s="18" t="s">
        <v>30</v>
      </c>
      <c r="AE16" s="44">
        <f>AB16*C9</f>
        <v>7644000</v>
      </c>
      <c r="AF16" s="24">
        <f>(AB16*C10)+(AC16*C11)</f>
        <v>6524760</v>
      </c>
    </row>
    <row r="17" spans="1:32" ht="18">
      <c r="A17" s="1"/>
      <c r="B17" s="45" t="s">
        <v>36</v>
      </c>
      <c r="C17" s="10">
        <v>3050</v>
      </c>
      <c r="D17" s="9" t="s">
        <v>37</v>
      </c>
      <c r="E17" s="41"/>
      <c r="F17" s="45" t="s">
        <v>36</v>
      </c>
      <c r="G17" s="10">
        <v>800</v>
      </c>
      <c r="H17" s="9" t="s">
        <v>37</v>
      </c>
      <c r="I17" s="41"/>
      <c r="J17" s="1"/>
      <c r="K17" s="1"/>
      <c r="L17" s="1"/>
      <c r="AA17" s="16" t="s">
        <v>33</v>
      </c>
      <c r="AB17" s="27">
        <v>169000</v>
      </c>
      <c r="AC17" s="38">
        <v>45500</v>
      </c>
      <c r="AD17" s="18" t="s">
        <v>33</v>
      </c>
      <c r="AE17" s="27">
        <f>AB17*C9</f>
        <v>3380000</v>
      </c>
      <c r="AF17" s="28">
        <f>(AB17*C10)+(AC17*C11)</f>
        <v>1664000</v>
      </c>
    </row>
    <row r="18" spans="1:32" ht="18">
      <c r="A18" s="1"/>
      <c r="B18" s="45" t="s">
        <v>38</v>
      </c>
      <c r="C18" s="10">
        <v>23</v>
      </c>
      <c r="D18" s="9" t="s">
        <v>39</v>
      </c>
      <c r="E18" s="41"/>
      <c r="F18" s="45" t="s">
        <v>38</v>
      </c>
      <c r="G18" s="1">
        <f>C18</f>
        <v>23</v>
      </c>
      <c r="H18" s="9" t="s">
        <v>39</v>
      </c>
      <c r="I18" s="41"/>
      <c r="J18" s="1"/>
      <c r="K18" s="1"/>
      <c r="L18" s="1"/>
      <c r="AA18" s="31"/>
      <c r="AB18" s="21"/>
      <c r="AC18" s="21"/>
      <c r="AD18" s="18" t="s">
        <v>10</v>
      </c>
      <c r="AE18" s="17" t="s">
        <v>11</v>
      </c>
      <c r="AF18" s="14" t="s">
        <v>12</v>
      </c>
    </row>
    <row r="19" spans="1:32" ht="18">
      <c r="A19" s="1"/>
      <c r="B19" s="45" t="s">
        <v>40</v>
      </c>
      <c r="C19" s="10">
        <v>72</v>
      </c>
      <c r="D19" s="9" t="s">
        <v>41</v>
      </c>
      <c r="E19" s="41"/>
      <c r="F19" s="45" t="s">
        <v>40</v>
      </c>
      <c r="G19" s="72">
        <f>C19</f>
        <v>72</v>
      </c>
      <c r="H19" s="9" t="s">
        <v>41</v>
      </c>
      <c r="I19" s="41"/>
      <c r="J19" s="1"/>
      <c r="K19" s="1"/>
      <c r="L19" s="1"/>
      <c r="AA19" s="31"/>
      <c r="AB19" s="21"/>
      <c r="AC19" s="21"/>
      <c r="AD19" s="18" t="s">
        <v>42</v>
      </c>
      <c r="AE19" s="23">
        <f>AE13+AE14</f>
        <v>3736000</v>
      </c>
      <c r="AF19" s="24">
        <f>AF13+AF14</f>
        <v>2540000</v>
      </c>
    </row>
    <row r="20" spans="1:32">
      <c r="A20" s="1"/>
      <c r="B20" s="46" t="s">
        <v>43</v>
      </c>
      <c r="C20" s="47">
        <f>C17*C18*C19*C2</f>
        <v>444470.39999999997</v>
      </c>
      <c r="D20" s="19" t="s">
        <v>35</v>
      </c>
      <c r="E20" s="41"/>
      <c r="F20" s="46" t="s">
        <v>43</v>
      </c>
      <c r="G20" s="47">
        <f>G17*G18*G19*C2</f>
        <v>116582.39999999999</v>
      </c>
      <c r="H20" s="19" t="s">
        <v>35</v>
      </c>
      <c r="I20" s="41"/>
      <c r="J20" s="1"/>
      <c r="K20" s="1"/>
      <c r="L20" s="1"/>
      <c r="AA20" s="31"/>
      <c r="AB20" s="21"/>
      <c r="AC20" s="21"/>
      <c r="AD20" s="18" t="s">
        <v>22</v>
      </c>
      <c r="AE20" s="17" t="s">
        <v>23</v>
      </c>
      <c r="AF20" s="14" t="s">
        <v>24</v>
      </c>
    </row>
    <row r="21" spans="1:32" ht="18.75" thickBot="1">
      <c r="A21" s="1"/>
      <c r="B21" s="39"/>
      <c r="C21" s="40"/>
      <c r="D21" s="40"/>
      <c r="E21" s="41"/>
      <c r="F21" s="39"/>
      <c r="G21" s="40"/>
      <c r="H21" s="40"/>
      <c r="I21" s="41"/>
      <c r="J21" s="1"/>
      <c r="K21" s="1"/>
      <c r="L21" s="1"/>
      <c r="AA21" s="48"/>
      <c r="AB21" s="49"/>
      <c r="AC21" s="49"/>
      <c r="AD21" s="50" t="s">
        <v>42</v>
      </c>
      <c r="AE21" s="51">
        <f>AE16+AE17</f>
        <v>11024000</v>
      </c>
      <c r="AF21" s="52">
        <f>AF16+AF17</f>
        <v>8188760</v>
      </c>
    </row>
    <row r="22" spans="1:32" ht="16.5" thickTop="1" thickBot="1">
      <c r="A22" s="1"/>
      <c r="B22" s="39"/>
      <c r="C22" s="40"/>
      <c r="D22" s="40"/>
      <c r="E22" s="41"/>
      <c r="F22" s="39"/>
      <c r="G22" s="40"/>
      <c r="H22" s="40"/>
      <c r="I22" s="41"/>
      <c r="J22" s="1"/>
      <c r="K22" s="1"/>
      <c r="L22" s="1"/>
    </row>
    <row r="23" spans="1:32" ht="16.5" thickTop="1" thickBot="1">
      <c r="A23" s="1"/>
      <c r="B23" s="35" t="s">
        <v>44</v>
      </c>
      <c r="C23" s="36"/>
      <c r="D23" s="36"/>
      <c r="E23" s="37"/>
      <c r="F23" s="35" t="s">
        <v>44</v>
      </c>
      <c r="G23" s="36"/>
      <c r="H23" s="36"/>
      <c r="I23" s="37"/>
      <c r="J23" s="1"/>
      <c r="K23" s="1"/>
      <c r="L23" s="1"/>
    </row>
    <row r="24" spans="1:32" ht="15.75" thickTop="1">
      <c r="A24" s="1"/>
      <c r="B24" s="73" t="s">
        <v>45</v>
      </c>
      <c r="C24" s="74"/>
      <c r="D24" s="74"/>
      <c r="E24" s="75"/>
      <c r="F24" s="73" t="s">
        <v>45</v>
      </c>
      <c r="G24" s="74"/>
      <c r="H24" s="74"/>
      <c r="I24" s="75"/>
      <c r="J24" s="1"/>
      <c r="K24" s="1"/>
      <c r="L24" s="1"/>
    </row>
    <row r="25" spans="1:32">
      <c r="A25" s="1"/>
      <c r="B25" s="53"/>
      <c r="C25" s="54" t="s">
        <v>46</v>
      </c>
      <c r="D25" s="54"/>
      <c r="E25" s="55" t="s">
        <v>47</v>
      </c>
      <c r="F25" s="53"/>
      <c r="G25" s="54" t="s">
        <v>46</v>
      </c>
      <c r="H25" s="54"/>
      <c r="I25" s="55" t="s">
        <v>47</v>
      </c>
      <c r="J25" s="1"/>
      <c r="K25" s="1"/>
      <c r="L25" s="1"/>
    </row>
    <row r="26" spans="1:32">
      <c r="A26" s="1"/>
      <c r="B26" s="70" t="s">
        <v>48</v>
      </c>
      <c r="C26" s="56">
        <f>IF(C18=69,"0",(($AE5*$C$7)+$C$16+$C$20)+(($AE$19+$G$4+$G$6)/$C$4)+((($AE$19+$G$4+$G$6)/2)*$C$3))</f>
        <v>1729354.0799999998</v>
      </c>
      <c r="D26" s="54" t="str">
        <f>IF(C26&lt;E26,"&lt;","&gt;")</f>
        <v>&lt;</v>
      </c>
      <c r="E26" s="57">
        <f>IF(C18=69,"0",(($AF5*$C$8)+$C$16+$C$20)+(($AF$19+$G$6+$G$4+$G$4)/$C$4)+((($G$6+$G$4+$G$4+$AF$19)/2)*$C$3))</f>
        <v>1798815.52</v>
      </c>
      <c r="F26" s="70" t="s">
        <v>48</v>
      </c>
      <c r="G26" s="56">
        <f>IF(G18=69,"0",(($AE6*$C$7)+$G$16+$G$20)+(($AE$19+$G$4+$G$6)/$C$4)+((($AE$19+$G$4+$G$6)/2)*$C$3))</f>
        <v>894180.576</v>
      </c>
      <c r="H26" s="54" t="str">
        <f>IF(G26&lt;I26,"&lt;","&gt;")</f>
        <v>&lt;</v>
      </c>
      <c r="I26" s="57">
        <f>IF(G18=69,"0",(($AF6*$C$8)+$G$16+$G$20)+(($AF$19+$G$6+$G$4+$G$4)/$C$4)+((($G$6+$G$4+$G$4+$AF$19)/2)*$C$3))</f>
        <v>936085.16799999995</v>
      </c>
      <c r="J26" s="1"/>
      <c r="K26" s="1"/>
      <c r="L26" s="1"/>
    </row>
    <row r="27" spans="1:32">
      <c r="A27" s="1"/>
      <c r="B27" s="58" t="s">
        <v>49</v>
      </c>
      <c r="C27" s="59">
        <f>C26*C4</f>
        <v>34587081.599999994</v>
      </c>
      <c r="D27" s="60" t="str">
        <f>IF(C27&lt;E27,"&lt;","&gt;")</f>
        <v>&lt;</v>
      </c>
      <c r="E27" s="61">
        <f>E26*C4</f>
        <v>35976310.399999999</v>
      </c>
      <c r="F27" s="58" t="s">
        <v>49</v>
      </c>
      <c r="G27" s="59">
        <f>G26*C4</f>
        <v>17883611.52</v>
      </c>
      <c r="H27" s="60" t="str">
        <f>IF(G27&lt;I27,"&lt;","&gt;")</f>
        <v>&lt;</v>
      </c>
      <c r="I27" s="61">
        <f>I26*C4</f>
        <v>18721703.359999999</v>
      </c>
      <c r="J27" s="1"/>
      <c r="K27" s="1"/>
      <c r="L27" s="1"/>
      <c r="M27" s="62"/>
    </row>
    <row r="28" spans="1:32">
      <c r="A28" s="1"/>
      <c r="B28" s="76" t="s">
        <v>50</v>
      </c>
      <c r="C28" s="77"/>
      <c r="D28" s="77"/>
      <c r="E28" s="78"/>
      <c r="F28" s="76" t="s">
        <v>50</v>
      </c>
      <c r="G28" s="77"/>
      <c r="H28" s="77"/>
      <c r="I28" s="78"/>
      <c r="J28" s="1"/>
      <c r="K28" s="1"/>
      <c r="L28" s="1"/>
    </row>
    <row r="29" spans="1:32">
      <c r="A29" s="1"/>
      <c r="B29" s="53"/>
      <c r="C29" s="54" t="s">
        <v>46</v>
      </c>
      <c r="D29" s="54"/>
      <c r="E29" s="55" t="s">
        <v>47</v>
      </c>
      <c r="F29" s="53"/>
      <c r="G29" s="54" t="s">
        <v>46</v>
      </c>
      <c r="H29" s="54"/>
      <c r="I29" s="55" t="s">
        <v>47</v>
      </c>
      <c r="J29" s="1"/>
      <c r="K29" s="1"/>
      <c r="L29" s="1"/>
      <c r="M29" s="62"/>
    </row>
    <row r="30" spans="1:32">
      <c r="A30" s="1"/>
      <c r="B30" s="70" t="s">
        <v>48</v>
      </c>
      <c r="C30" s="56" t="str">
        <f>IF(C18=23,"0",(($AE8*$C$9)+$C$16+$C$20)+(($AE$21+$G$5+$G$7)/$C$4)+((($AE$21+$G$5+$G$7)/2)*$C$3))</f>
        <v>0</v>
      </c>
      <c r="D30" s="54" t="str">
        <f>IF(C30&lt;E30,"&lt;","&gt;")</f>
        <v>&gt;</v>
      </c>
      <c r="E30" s="57" t="str">
        <f>IF(C18=23,"0",((($AF8*$C$11)+($AE$8*$C$10))+$C$16+$C$20)+(($AF$21+$G$5+$G$5+$G$7)/$C$4)+((($AF$21+$G$5+$G$5+$G$7)/2)*$C$3))</f>
        <v>0</v>
      </c>
      <c r="F30" s="70" t="s">
        <v>48</v>
      </c>
      <c r="G30" s="56" t="str">
        <f>IF(G18=23,"0",(($AE9*$C$9)+$G$16+$G$20)+(($AE$21+$G$5+$G$7)/$C$4)+((($AE$21+$G$5+$G$7)/2)*$C$3))</f>
        <v>0</v>
      </c>
      <c r="H30" s="54" t="str">
        <f>IF(G30&lt;I30,"&lt;","&gt;")</f>
        <v>&gt;</v>
      </c>
      <c r="I30" s="57" t="str">
        <f>IF(G18=23,"0",((($AF9*$C$11)+($AE$9*$C$10))+$G$16+$G$20)+(($AF$21+$G$5+$G$5+$G$7)/$C$4)+((($AF$21+$G$5+$G$5+$G$7)/2)*$C$3))</f>
        <v>0</v>
      </c>
      <c r="J30" s="1"/>
      <c r="K30" s="1"/>
      <c r="L30" s="1"/>
    </row>
    <row r="31" spans="1:32" ht="15.75" thickBot="1">
      <c r="A31" s="1"/>
      <c r="B31" s="63" t="s">
        <v>49</v>
      </c>
      <c r="C31" s="64">
        <f>C30*C4</f>
        <v>0</v>
      </c>
      <c r="D31" s="65" t="str">
        <f>IF(C31&lt;E31,"&lt;","&gt;")</f>
        <v>&gt;</v>
      </c>
      <c r="E31" s="66">
        <f>E30*C4</f>
        <v>0</v>
      </c>
      <c r="F31" s="63" t="s">
        <v>49</v>
      </c>
      <c r="G31" s="64">
        <f>G30*C4</f>
        <v>0</v>
      </c>
      <c r="H31" s="65" t="str">
        <f>IF(G31&lt;I31,"&lt;","&gt;")</f>
        <v>&gt;</v>
      </c>
      <c r="I31" s="66">
        <f>I30*C4</f>
        <v>0</v>
      </c>
      <c r="J31" s="1"/>
      <c r="K31" s="1"/>
      <c r="L31" s="1"/>
    </row>
    <row r="32" spans="1:32" ht="15.75" thickTop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67">
        <v>23</v>
      </c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67">
        <v>69</v>
      </c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7" spans="1:12">
      <c r="E57" s="62"/>
    </row>
  </sheetData>
  <sheetProtection password="EE37" sheet="1" objects="1" scenarios="1"/>
  <mergeCells count="4">
    <mergeCell ref="B24:E24"/>
    <mergeCell ref="F24:I24"/>
    <mergeCell ref="B28:E28"/>
    <mergeCell ref="F28:I28"/>
  </mergeCells>
  <dataValidations count="1">
    <dataValidation type="list" allowBlank="1" showInputMessage="1" showErrorMessage="1" sqref="C18">
      <formula1>$D$39:$D$40</formula1>
    </dataValidation>
  </dataValidations>
  <pageMargins left="0.7" right="0.7" top="0.78740157499999996" bottom="0.78740157499999996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Wirtschaftlichkeitsberechnung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</dc:creator>
  <cp:lastModifiedBy>Sven</cp:lastModifiedBy>
  <dcterms:created xsi:type="dcterms:W3CDTF">2013-02-24T12:04:07Z</dcterms:created>
  <dcterms:modified xsi:type="dcterms:W3CDTF">2013-03-02T11:47:39Z</dcterms:modified>
</cp:coreProperties>
</file>